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Loop freq coverage" sheetId="1" r:id="rId1"/>
  </sheets>
  <calcPr calcId="125725"/>
</workbook>
</file>

<file path=xl/calcChain.xml><?xml version="1.0" encoding="utf-8"?>
<calcChain xmlns="http://schemas.openxmlformats.org/spreadsheetml/2006/main">
  <c r="J23" i="1"/>
  <c r="I23"/>
  <c r="D23"/>
  <c r="L23" s="1"/>
  <c r="M23" s="1"/>
  <c r="L27"/>
  <c r="J24"/>
  <c r="I24"/>
  <c r="D24"/>
  <c r="L24" s="1"/>
  <c r="M24" s="1"/>
  <c r="J11"/>
  <c r="I11"/>
  <c r="D11"/>
  <c r="L11" s="1"/>
  <c r="M11" s="1"/>
  <c r="L22"/>
  <c r="J22"/>
  <c r="I22"/>
  <c r="N22" s="1"/>
  <c r="D22"/>
  <c r="J21"/>
  <c r="I21"/>
  <c r="D21"/>
  <c r="L21" s="1"/>
  <c r="D14"/>
  <c r="D15"/>
  <c r="D12"/>
  <c r="D10"/>
  <c r="D9"/>
  <c r="D8"/>
  <c r="L8" s="1"/>
  <c r="D7"/>
  <c r="D19"/>
  <c r="L19" s="1"/>
  <c r="D18"/>
  <c r="D17"/>
  <c r="I12"/>
  <c r="J12"/>
  <c r="L12"/>
  <c r="N12" s="1"/>
  <c r="I10"/>
  <c r="J10"/>
  <c r="L10"/>
  <c r="N10" s="1"/>
  <c r="L9"/>
  <c r="J9"/>
  <c r="I9"/>
  <c r="L15"/>
  <c r="L14"/>
  <c r="O14" s="1"/>
  <c r="L7"/>
  <c r="L18"/>
  <c r="J15"/>
  <c r="J14"/>
  <c r="J8"/>
  <c r="J7"/>
  <c r="J19"/>
  <c r="J18"/>
  <c r="J17"/>
  <c r="I15"/>
  <c r="I14"/>
  <c r="I8"/>
  <c r="I7"/>
  <c r="I19"/>
  <c r="I18"/>
  <c r="I17"/>
  <c r="L17"/>
  <c r="N23" l="1"/>
  <c r="O9"/>
  <c r="N24"/>
  <c r="M21"/>
  <c r="N11"/>
  <c r="O11"/>
  <c r="O19"/>
  <c r="M22"/>
  <c r="N21"/>
  <c r="O7"/>
  <c r="O12"/>
  <c r="O15"/>
  <c r="O10"/>
  <c r="O8"/>
  <c r="N18"/>
  <c r="O17"/>
  <c r="O18"/>
  <c r="M10"/>
  <c r="N19"/>
  <c r="N15"/>
  <c r="M7"/>
  <c r="M19"/>
  <c r="M8"/>
  <c r="M15"/>
  <c r="M12"/>
  <c r="N9"/>
  <c r="M9"/>
  <c r="M14"/>
  <c r="N14"/>
  <c r="N8"/>
  <c r="N7"/>
  <c r="M18"/>
  <c r="M17"/>
  <c r="N17"/>
</calcChain>
</file>

<file path=xl/comments1.xml><?xml version="1.0" encoding="utf-8"?>
<comments xmlns="http://schemas.openxmlformats.org/spreadsheetml/2006/main">
  <authors>
    <author>Author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 add inductance directly in series with loop.
This also acts as a loading coile coi 
when using as an E-field antenna
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Variable cap's minimum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Input capacitance of TR switch
Must include any addiitional C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Misc shunt capacitane added across tuning capacitor.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 "0" or blank  here translates to infinite shunt inductance
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Inductance of Lseries  total in parallel with shunt inductor
l</t>
        </r>
      </text>
    </comment>
    <comment ref="O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loss  due to 1) the voltage division in the series ckt and 2) the current division in the shunt ckt
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represents open loop to allow calcs for E field antenna</t>
        </r>
      </text>
    </comment>
    <comment ref="H2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 pF added: estimate for 4 foot whip</t>
        </r>
      </text>
    </comment>
    <comment ref="M2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covers 472 KHz band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represents open loop to allow calcs for E field antenna</t>
        </r>
      </text>
    </comment>
    <comment ref="M2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covers 472 KHz band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represents open loop to allow calcs for E field antenna</t>
        </r>
      </text>
    </comment>
    <comment ref="M2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covers 472 KHz band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represents open loop to allow calcs for E field antenna</t>
        </r>
      </text>
    </comment>
    <comment ref="M2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covers 472 KHz band</t>
        </r>
      </text>
    </comment>
  </commentList>
</comments>
</file>

<file path=xl/sharedStrings.xml><?xml version="1.0" encoding="utf-8"?>
<sst xmlns="http://schemas.openxmlformats.org/spreadsheetml/2006/main" count="54" uniqueCount="47">
  <si>
    <t>C1 min</t>
  </si>
  <si>
    <t>C1 max</t>
  </si>
  <si>
    <t>C amp</t>
  </si>
  <si>
    <t>Fmin</t>
  </si>
  <si>
    <t>Fmax</t>
  </si>
  <si>
    <t>L shunt</t>
  </si>
  <si>
    <t>L eq</t>
  </si>
  <si>
    <t>Spreadsheet to design loop aux box</t>
  </si>
  <si>
    <t>coverage with 500uH loop</t>
  </si>
  <si>
    <t>C tot max</t>
  </si>
  <si>
    <t>L Loop</t>
  </si>
  <si>
    <t>L series</t>
  </si>
  <si>
    <t>Calculate frequency range for component values</t>
  </si>
  <si>
    <t>Notes</t>
  </si>
  <si>
    <t>gain (dB)</t>
  </si>
  <si>
    <t>Lseries total</t>
  </si>
  <si>
    <t>NA</t>
  </si>
  <si>
    <t>Tuned E-field (whip) antenna</t>
  </si>
  <si>
    <t>1700 meters is 135 to 138</t>
  </si>
  <si>
    <t>630 meter band is 472 to 479</t>
  </si>
  <si>
    <t>will cover 160</t>
  </si>
  <si>
    <t>4000 uH will cover down to 124KHz loss is 26db</t>
  </si>
  <si>
    <t>470 uh willto 307 with 10 dB loss get down</t>
  </si>
  <si>
    <t>a  270 uH will cover 364 to 1100 with just 7 db loss</t>
  </si>
  <si>
    <t>L I is in  uH, C is in pF, F is in KHz</t>
  </si>
  <si>
    <t>C misc</t>
  </si>
  <si>
    <t>C  min tot</t>
  </si>
  <si>
    <t>will cover 160, 75 meters at -18 dB down</t>
  </si>
  <si>
    <t>L1</t>
  </si>
  <si>
    <t>l2</t>
  </si>
  <si>
    <t>total</t>
  </si>
  <si>
    <t>parallel inductors:</t>
  </si>
  <si>
    <t>a 20 uH loop will cover 160 and  8o meters</t>
  </si>
  <si>
    <t>loop inductance  to cover BCB</t>
  </si>
  <si>
    <t>add 2200</t>
  </si>
  <si>
    <t>a 20 uH loop with a 6.8uH shunt will cover 80 and 40 meters</t>
  </si>
  <si>
    <t>LS1</t>
  </si>
  <si>
    <t>LS2</t>
  </si>
  <si>
    <t>LP2</t>
  </si>
  <si>
    <t>LP3</t>
  </si>
  <si>
    <t>LP1</t>
  </si>
  <si>
    <t>LP4</t>
  </si>
  <si>
    <t>LP1 &amp; LP2</t>
  </si>
  <si>
    <t>RG58  28pF/foot</t>
  </si>
  <si>
    <t>RG59   F / foot</t>
  </si>
  <si>
    <t>calculator</t>
  </si>
  <si>
    <t xml:space="preserve">Coax Capacitance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</si>
</sst>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1" fillId="5" borderId="0" xfId="0" applyNumberFormat="1" applyFont="1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99"/>
      <color rgb="FFCCFF66"/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34"/>
  <sheetViews>
    <sheetView tabSelected="1" topLeftCell="A3" workbookViewId="0">
      <pane ySplit="3" topLeftCell="A21" activePane="bottomLeft" state="frozen"/>
      <selection activeCell="A3" sqref="A3"/>
      <selection pane="bottomLeft" activeCell="F30" sqref="F30"/>
    </sheetView>
  </sheetViews>
  <sheetFormatPr defaultRowHeight="15"/>
  <cols>
    <col min="1" max="3" width="9.140625" style="1"/>
    <col min="4" max="4" width="10.5703125" style="1" customWidth="1"/>
    <col min="5" max="12" width="9.140625" style="1"/>
    <col min="13" max="15" width="9.140625" style="9"/>
    <col min="16" max="16" width="9.140625" style="4"/>
    <col min="17" max="16384" width="9.140625" style="1"/>
  </cols>
  <sheetData>
    <row r="2" spans="1:16">
      <c r="B2" s="1" t="s">
        <v>7</v>
      </c>
    </row>
    <row r="3" spans="1:16" ht="15.75">
      <c r="A3" s="14" t="s">
        <v>12</v>
      </c>
      <c r="G3" s="8" t="s">
        <v>24</v>
      </c>
    </row>
    <row r="4" spans="1:16">
      <c r="A4" s="8"/>
      <c r="F4" s="8"/>
    </row>
    <row r="5" spans="1:16">
      <c r="B5" s="9" t="s">
        <v>10</v>
      </c>
      <c r="C5" s="9" t="s">
        <v>11</v>
      </c>
      <c r="D5" s="9" t="s">
        <v>15</v>
      </c>
      <c r="E5" s="9" t="s">
        <v>0</v>
      </c>
      <c r="F5" s="9" t="s">
        <v>1</v>
      </c>
      <c r="G5" s="9" t="s">
        <v>2</v>
      </c>
      <c r="H5" s="11" t="s">
        <v>25</v>
      </c>
      <c r="I5" s="9" t="s">
        <v>26</v>
      </c>
      <c r="J5" s="9" t="s">
        <v>9</v>
      </c>
      <c r="K5" s="9" t="s">
        <v>5</v>
      </c>
      <c r="L5" s="9" t="s">
        <v>6</v>
      </c>
      <c r="M5" s="9" t="s">
        <v>3</v>
      </c>
      <c r="N5" s="9" t="s">
        <v>4</v>
      </c>
      <c r="O5" s="8" t="s">
        <v>14</v>
      </c>
      <c r="P5" s="4" t="s">
        <v>13</v>
      </c>
    </row>
    <row r="6" spans="1:16">
      <c r="K6" s="5"/>
      <c r="L6" s="2"/>
      <c r="M6" s="10"/>
      <c r="N6" s="10"/>
    </row>
    <row r="7" spans="1:16">
      <c r="B7" s="1">
        <v>220</v>
      </c>
      <c r="C7" s="1">
        <v>0</v>
      </c>
      <c r="D7" s="6">
        <f t="shared" ref="D7:D12" si="0">B7+C7</f>
        <v>220</v>
      </c>
      <c r="E7" s="1">
        <v>16</v>
      </c>
      <c r="F7" s="1">
        <v>365</v>
      </c>
      <c r="G7" s="1">
        <v>25</v>
      </c>
      <c r="H7" s="1">
        <v>20</v>
      </c>
      <c r="I7" s="1">
        <f t="shared" ref="I7:I15" si="1">E7+G7+H7</f>
        <v>61</v>
      </c>
      <c r="J7" s="1">
        <f t="shared" ref="J7:J15" si="2">F7+G7+H7</f>
        <v>410</v>
      </c>
      <c r="L7" s="3">
        <f t="shared" ref="L7:L12" si="3">IF(K7=0,D7,1/((1/D7)+(1/K7)))</f>
        <v>220</v>
      </c>
      <c r="M7" s="10">
        <f t="shared" ref="M7:M15" si="4">1000000/(6.28*(L7*J7)^0.5)</f>
        <v>530.1967820159449</v>
      </c>
      <c r="N7" s="10">
        <f t="shared" ref="N7:N15" si="5">1000000/(6.28*(I7*L7)^0.5)</f>
        <v>1374.5612554296354</v>
      </c>
      <c r="O7" s="10">
        <f t="shared" ref="O7:O12" si="6">20*LOG(B7/D7)+20*LOG(L7/D7)</f>
        <v>0</v>
      </c>
      <c r="P7" s="4" t="s">
        <v>33</v>
      </c>
    </row>
    <row r="8" spans="1:16">
      <c r="A8" s="1" t="s">
        <v>36</v>
      </c>
      <c r="B8" s="1">
        <v>220</v>
      </c>
      <c r="C8" s="1">
        <v>1000</v>
      </c>
      <c r="D8" s="6">
        <f t="shared" si="0"/>
        <v>1220</v>
      </c>
      <c r="E8" s="1">
        <v>16</v>
      </c>
      <c r="F8" s="1">
        <v>365</v>
      </c>
      <c r="G8" s="1">
        <v>25</v>
      </c>
      <c r="H8" s="1">
        <v>20</v>
      </c>
      <c r="I8" s="1">
        <f t="shared" si="1"/>
        <v>61</v>
      </c>
      <c r="J8" s="1">
        <f t="shared" si="2"/>
        <v>410</v>
      </c>
      <c r="L8" s="3">
        <f t="shared" si="3"/>
        <v>1220</v>
      </c>
      <c r="M8" s="10">
        <f t="shared" si="4"/>
        <v>225.14821727470695</v>
      </c>
      <c r="N8" s="10">
        <f t="shared" si="5"/>
        <v>583.70783583058096</v>
      </c>
      <c r="O8" s="10">
        <f t="shared" si="6"/>
        <v>-14.878742997050839</v>
      </c>
    </row>
    <row r="9" spans="1:16">
      <c r="A9" s="1" t="s">
        <v>37</v>
      </c>
      <c r="B9" s="1">
        <v>220</v>
      </c>
      <c r="C9" s="1">
        <v>3200</v>
      </c>
      <c r="D9" s="6">
        <f t="shared" si="0"/>
        <v>3420</v>
      </c>
      <c r="E9" s="1">
        <v>16</v>
      </c>
      <c r="F9" s="1">
        <v>365</v>
      </c>
      <c r="G9" s="1">
        <v>25</v>
      </c>
      <c r="H9" s="1">
        <v>20</v>
      </c>
      <c r="I9" s="1">
        <f t="shared" ref="I9:I12" si="7">E9+G9+H9</f>
        <v>61</v>
      </c>
      <c r="J9" s="1">
        <f t="shared" ref="J9:J12" si="8">F9+G9+H9</f>
        <v>410</v>
      </c>
      <c r="L9" s="3">
        <f t="shared" si="3"/>
        <v>3420</v>
      </c>
      <c r="M9" s="10">
        <f t="shared" ref="M9:M12" si="9">1000000/(6.28*(L9*J9)^0.5)</f>
        <v>134.47308703241504</v>
      </c>
      <c r="N9" s="10">
        <f t="shared" ref="N9:N12" si="10">1000000/(6.28*(I9*L9)^0.5)</f>
        <v>348.62809734521585</v>
      </c>
      <c r="O9" s="10">
        <f>20*LOG(B9/D9)+20*LOG(L9/D9)</f>
        <v>-23.832068504678578</v>
      </c>
      <c r="P9" s="4" t="s">
        <v>34</v>
      </c>
    </row>
    <row r="10" spans="1:16" s="21" customFormat="1">
      <c r="B10" s="21">
        <v>220</v>
      </c>
      <c r="C10" s="21">
        <v>270</v>
      </c>
      <c r="D10" s="21">
        <f t="shared" si="0"/>
        <v>490</v>
      </c>
      <c r="E10" s="21">
        <v>16</v>
      </c>
      <c r="F10" s="21">
        <v>365</v>
      </c>
      <c r="G10" s="21">
        <v>25</v>
      </c>
      <c r="H10" s="21">
        <v>20</v>
      </c>
      <c r="I10" s="21">
        <f t="shared" si="7"/>
        <v>61</v>
      </c>
      <c r="J10" s="21">
        <f t="shared" si="8"/>
        <v>410</v>
      </c>
      <c r="L10" s="22">
        <f t="shared" si="3"/>
        <v>490</v>
      </c>
      <c r="M10" s="23">
        <f t="shared" si="9"/>
        <v>355.26333459646509</v>
      </c>
      <c r="N10" s="23">
        <f t="shared" si="10"/>
        <v>921.03768218711991</v>
      </c>
      <c r="O10" s="23">
        <f t="shared" si="6"/>
        <v>-6.9554679841261491</v>
      </c>
      <c r="P10" s="24"/>
    </row>
    <row r="11" spans="1:16">
      <c r="A11" s="1" t="s">
        <v>38</v>
      </c>
      <c r="B11" s="1">
        <v>220</v>
      </c>
      <c r="C11" s="1">
        <v>0</v>
      </c>
      <c r="D11" s="6">
        <f t="shared" si="0"/>
        <v>220</v>
      </c>
      <c r="E11" s="1">
        <v>16</v>
      </c>
      <c r="F11" s="1">
        <v>365</v>
      </c>
      <c r="G11" s="1">
        <v>25</v>
      </c>
      <c r="H11" s="5">
        <v>20</v>
      </c>
      <c r="I11" s="1">
        <f t="shared" ref="I11" si="11">E11+G11+H11</f>
        <v>61</v>
      </c>
      <c r="J11" s="1">
        <f t="shared" ref="J11" si="12">F11+G11+H11</f>
        <v>410</v>
      </c>
      <c r="K11" s="20">
        <v>100</v>
      </c>
      <c r="L11" s="3">
        <f t="shared" si="3"/>
        <v>68.75</v>
      </c>
      <c r="M11" s="10">
        <f t="shared" ref="M11" si="13">1000000/(6.28*(L11*J11)^0.5)</f>
        <v>948.44483683143278</v>
      </c>
      <c r="N11" s="10">
        <f t="shared" ref="N11" si="14">1000000/(6.28*(I11*L11)^0.5)</f>
        <v>2458.8899251024936</v>
      </c>
      <c r="O11" s="10">
        <f t="shared" si="6"/>
        <v>-10.102999566398118</v>
      </c>
      <c r="P11" s="4" t="s">
        <v>20</v>
      </c>
    </row>
    <row r="12" spans="1:16">
      <c r="A12" s="1" t="s">
        <v>39</v>
      </c>
      <c r="B12" s="1">
        <v>220</v>
      </c>
      <c r="C12" s="1">
        <v>0</v>
      </c>
      <c r="D12" s="6">
        <f t="shared" si="0"/>
        <v>220</v>
      </c>
      <c r="E12" s="1">
        <v>16</v>
      </c>
      <c r="F12" s="1">
        <v>365</v>
      </c>
      <c r="G12" s="1">
        <v>25</v>
      </c>
      <c r="H12" s="1">
        <v>20</v>
      </c>
      <c r="I12" s="1">
        <f t="shared" si="7"/>
        <v>61</v>
      </c>
      <c r="J12" s="1">
        <f t="shared" si="8"/>
        <v>410</v>
      </c>
      <c r="K12" s="13">
        <v>27</v>
      </c>
      <c r="L12" s="3">
        <f t="shared" si="3"/>
        <v>24.048582995951417</v>
      </c>
      <c r="M12" s="10">
        <f t="shared" si="9"/>
        <v>1603.6281899358332</v>
      </c>
      <c r="N12" s="10">
        <f t="shared" si="10"/>
        <v>4157.4850183346862</v>
      </c>
      <c r="O12" s="10">
        <f t="shared" si="6"/>
        <v>-19.226663782013567</v>
      </c>
      <c r="P12" s="4" t="s">
        <v>27</v>
      </c>
    </row>
    <row r="13" spans="1:16">
      <c r="L13" s="3"/>
      <c r="M13" s="10"/>
      <c r="N13" s="10"/>
    </row>
    <row r="14" spans="1:16" s="5" customFormat="1">
      <c r="B14" s="1">
        <v>20</v>
      </c>
      <c r="C14" s="1">
        <v>0</v>
      </c>
      <c r="D14" s="6">
        <f>B14+C14</f>
        <v>20</v>
      </c>
      <c r="E14" s="5">
        <v>16</v>
      </c>
      <c r="F14" s="5">
        <v>365</v>
      </c>
      <c r="G14" s="5">
        <v>25</v>
      </c>
      <c r="H14" s="5">
        <v>20</v>
      </c>
      <c r="I14" s="5">
        <f t="shared" si="1"/>
        <v>61</v>
      </c>
      <c r="J14" s="5">
        <f t="shared" si="2"/>
        <v>410</v>
      </c>
      <c r="L14" s="3">
        <f>IF(K14=0,D14,1/((1/D14)+(1/K14)))</f>
        <v>20</v>
      </c>
      <c r="M14" s="10">
        <f t="shared" si="4"/>
        <v>1758.4637910007411</v>
      </c>
      <c r="N14" s="10">
        <f t="shared" si="5"/>
        <v>4558.9039356199701</v>
      </c>
      <c r="O14" s="10">
        <f>20*LOG(B14/D14)+20*LOG(L14/D14)</f>
        <v>0</v>
      </c>
      <c r="P14" s="7" t="s">
        <v>32</v>
      </c>
    </row>
    <row r="15" spans="1:16">
      <c r="A15" s="1" t="s">
        <v>41</v>
      </c>
      <c r="B15" s="1">
        <v>20</v>
      </c>
      <c r="C15" s="1">
        <v>0</v>
      </c>
      <c r="D15" s="6">
        <f>B15+C15</f>
        <v>20</v>
      </c>
      <c r="E15" s="1">
        <v>16</v>
      </c>
      <c r="F15" s="1">
        <v>365</v>
      </c>
      <c r="G15" s="1">
        <v>25</v>
      </c>
      <c r="H15" s="1">
        <v>20</v>
      </c>
      <c r="I15" s="1">
        <f t="shared" si="1"/>
        <v>61</v>
      </c>
      <c r="J15" s="1">
        <f t="shared" si="2"/>
        <v>410</v>
      </c>
      <c r="K15" s="20">
        <v>6.8</v>
      </c>
      <c r="L15" s="3">
        <f>IF(K15=0,D15,1/((1/D15)+(1/K15)))</f>
        <v>5.0746268656716413</v>
      </c>
      <c r="M15" s="10">
        <f t="shared" si="4"/>
        <v>3490.9720421603356</v>
      </c>
      <c r="N15" s="10">
        <f t="shared" si="5"/>
        <v>9050.5168565835593</v>
      </c>
      <c r="O15" s="10">
        <f>20*LOG(B15/D15)+20*LOG(L15/D15)</f>
        <v>-11.912517626451052</v>
      </c>
      <c r="P15" s="4" t="s">
        <v>35</v>
      </c>
    </row>
    <row r="16" spans="1:16">
      <c r="K16" s="5"/>
      <c r="L16" s="3"/>
      <c r="M16" s="10"/>
      <c r="N16" s="10"/>
    </row>
    <row r="17" spans="1:16">
      <c r="B17" s="1">
        <v>500</v>
      </c>
      <c r="C17" s="1">
        <v>0</v>
      </c>
      <c r="D17" s="6">
        <f>B17+C17</f>
        <v>500</v>
      </c>
      <c r="E17" s="1">
        <v>16</v>
      </c>
      <c r="F17" s="1">
        <v>365</v>
      </c>
      <c r="G17" s="1">
        <v>25</v>
      </c>
      <c r="H17" s="1">
        <v>20</v>
      </c>
      <c r="I17" s="1">
        <f>E17+G17+H17</f>
        <v>61</v>
      </c>
      <c r="J17" s="1">
        <f>F17+G17+H17</f>
        <v>410</v>
      </c>
      <c r="L17" s="3">
        <f>IF(K17=0,D17,1/((1/D17)+(1/K17)))</f>
        <v>500</v>
      </c>
      <c r="M17" s="10">
        <f>1000000/(6.28*(L17*J17)^0.5)</f>
        <v>351.69275820014821</v>
      </c>
      <c r="N17" s="10">
        <f>1000000/(6.28*(I17*L17)^0.5)</f>
        <v>911.78078712399383</v>
      </c>
      <c r="O17" s="10">
        <f>20*LOG(B17/D17)+20*LOG(L17/D17)</f>
        <v>0</v>
      </c>
      <c r="P17" s="4" t="s">
        <v>8</v>
      </c>
    </row>
    <row r="18" spans="1:16">
      <c r="B18" s="1">
        <v>500</v>
      </c>
      <c r="C18" s="1">
        <v>1000</v>
      </c>
      <c r="D18" s="6">
        <f>B18+C18</f>
        <v>1500</v>
      </c>
      <c r="E18" s="1">
        <v>16</v>
      </c>
      <c r="F18" s="1">
        <v>365</v>
      </c>
      <c r="G18" s="1">
        <v>25</v>
      </c>
      <c r="H18" s="1">
        <v>20</v>
      </c>
      <c r="I18" s="1">
        <f>E18+G18+H18</f>
        <v>61</v>
      </c>
      <c r="J18" s="1">
        <f>F18+G18+H18</f>
        <v>410</v>
      </c>
      <c r="K18" s="5"/>
      <c r="L18" s="3">
        <f>IF(K18=0,D18,1/((1/D18)+(1/K18)))</f>
        <v>1500</v>
      </c>
      <c r="M18" s="10">
        <f>1000000/(6.28*(L18*J18)^0.5)</f>
        <v>203.04990861889752</v>
      </c>
      <c r="N18" s="10">
        <f>1000000/(6.28*(I18*L18)^0.5)</f>
        <v>526.41688288796672</v>
      </c>
      <c r="O18" s="10">
        <f>20*LOG(B18/D18)+20*LOG(L18/D18)</f>
        <v>-9.5424250943932485</v>
      </c>
    </row>
    <row r="19" spans="1:16">
      <c r="B19" s="1">
        <v>500</v>
      </c>
      <c r="C19" s="1">
        <v>3200</v>
      </c>
      <c r="D19" s="6">
        <f>B19+C19</f>
        <v>3700</v>
      </c>
      <c r="E19" s="1">
        <v>16</v>
      </c>
      <c r="F19" s="1">
        <v>365</v>
      </c>
      <c r="G19" s="1">
        <v>25</v>
      </c>
      <c r="H19" s="1">
        <v>20</v>
      </c>
      <c r="I19" s="1">
        <f>E19+G19+H19</f>
        <v>61</v>
      </c>
      <c r="J19" s="1">
        <f>F19+G19+H19</f>
        <v>410</v>
      </c>
      <c r="K19" s="5"/>
      <c r="L19" s="3">
        <f>IF(K19=0,D19,1/((1/D19)+(1/K19)))</f>
        <v>3700</v>
      </c>
      <c r="M19" s="10">
        <f>1000000/(6.28*(L19*J19)^0.5)</f>
        <v>129.28482915662545</v>
      </c>
      <c r="N19" s="10">
        <f>1000000/(6.28*(I19*L19)^0.5)</f>
        <v>335.1772834188809</v>
      </c>
      <c r="O19" s="10">
        <f>20*LOG(B19/D19)+20*LOG(L19/D19)</f>
        <v>-17.384634394619521</v>
      </c>
    </row>
    <row r="21" spans="1:16" ht="15.75">
      <c r="A21" s="1" t="s">
        <v>40</v>
      </c>
      <c r="B21" s="1">
        <v>100000</v>
      </c>
      <c r="C21" s="1">
        <v>0</v>
      </c>
      <c r="D21" s="6">
        <f>B21+C21</f>
        <v>100000</v>
      </c>
      <c r="E21" s="1">
        <v>16</v>
      </c>
      <c r="F21" s="1">
        <v>365</v>
      </c>
      <c r="G21" s="1">
        <v>25</v>
      </c>
      <c r="H21" s="1">
        <v>25</v>
      </c>
      <c r="I21" s="1">
        <f>E21+G21+H21</f>
        <v>66</v>
      </c>
      <c r="J21" s="1">
        <f>F21+G21+H21</f>
        <v>415</v>
      </c>
      <c r="K21" s="13">
        <v>330</v>
      </c>
      <c r="L21" s="3">
        <f>IF(K21=0,D21,1/((1/D21)+(1/K21)))</f>
        <v>328.91458187979669</v>
      </c>
      <c r="M21" s="10">
        <f>1000000/(6.28*(L21*J21)^0.5)</f>
        <v>430.9974930998946</v>
      </c>
      <c r="N21" s="10">
        <f>1000000/(6.28*(I21*L21)^0.5)</f>
        <v>1080.7539330376103</v>
      </c>
      <c r="O21" s="10" t="s">
        <v>16</v>
      </c>
      <c r="P21" s="12" t="s">
        <v>17</v>
      </c>
    </row>
    <row r="22" spans="1:16" ht="15.75">
      <c r="A22" s="1" t="s">
        <v>42</v>
      </c>
      <c r="B22" s="1">
        <v>100000</v>
      </c>
      <c r="C22" s="1">
        <v>0</v>
      </c>
      <c r="D22" s="6">
        <f>B22+C22</f>
        <v>100000</v>
      </c>
      <c r="E22" s="1">
        <v>16</v>
      </c>
      <c r="F22" s="1">
        <v>365</v>
      </c>
      <c r="G22" s="1">
        <v>25</v>
      </c>
      <c r="H22" s="1">
        <v>25</v>
      </c>
      <c r="I22" s="1">
        <f>E22+G22+H22</f>
        <v>66</v>
      </c>
      <c r="J22" s="1">
        <f>F22+G22+H22</f>
        <v>415</v>
      </c>
      <c r="K22" s="20">
        <v>76.7</v>
      </c>
      <c r="L22" s="3">
        <f>IF(K22=0,D22,1/((1/D22)+(1/K22)))</f>
        <v>76.64121618718444</v>
      </c>
      <c r="M22" s="10">
        <f>1000000/(6.28*(L22*J22)^0.5)</f>
        <v>892.86359155006301</v>
      </c>
      <c r="N22" s="10">
        <f>1000000/(6.28*(I22*L22)^0.5)</f>
        <v>2238.9128792685615</v>
      </c>
      <c r="O22" s="10" t="s">
        <v>16</v>
      </c>
      <c r="P22" s="12" t="s">
        <v>17</v>
      </c>
    </row>
    <row r="23" spans="1:16" ht="15.75">
      <c r="A23" s="1" t="s">
        <v>41</v>
      </c>
      <c r="B23" s="1">
        <v>100000</v>
      </c>
      <c r="C23" s="1">
        <v>0</v>
      </c>
      <c r="D23" s="6">
        <f>B23+C23</f>
        <v>100000</v>
      </c>
      <c r="E23" s="1">
        <v>16</v>
      </c>
      <c r="F23" s="1">
        <v>365</v>
      </c>
      <c r="G23" s="1">
        <v>25</v>
      </c>
      <c r="H23" s="1">
        <v>25</v>
      </c>
      <c r="I23" s="1">
        <f>E23+G23+H23</f>
        <v>66</v>
      </c>
      <c r="J23" s="1">
        <f>F23+G23+H23</f>
        <v>415</v>
      </c>
      <c r="K23" s="13">
        <v>6.8</v>
      </c>
      <c r="L23" s="3">
        <f>IF(K23=0,D23,1/((1/D23)+(1/K23)))</f>
        <v>6.7995376314410612</v>
      </c>
      <c r="M23" s="10">
        <f>1000000/(6.28*(L23*J23)^0.5)</f>
        <v>2997.6202717652895</v>
      </c>
      <c r="N23" s="10">
        <f>1000000/(6.28*(I23*L23)^0.5)</f>
        <v>7516.7256198233299</v>
      </c>
      <c r="O23" s="10" t="s">
        <v>16</v>
      </c>
      <c r="P23" s="12" t="s">
        <v>17</v>
      </c>
    </row>
    <row r="24" spans="1:16" ht="15.75">
      <c r="B24" s="1">
        <v>100000</v>
      </c>
      <c r="C24" s="1">
        <v>0</v>
      </c>
      <c r="D24" s="6">
        <f>B24+C24</f>
        <v>100000</v>
      </c>
      <c r="E24" s="1">
        <v>16</v>
      </c>
      <c r="F24" s="1">
        <v>365</v>
      </c>
      <c r="G24" s="1">
        <v>25</v>
      </c>
      <c r="H24" s="1">
        <v>25</v>
      </c>
      <c r="I24" s="1">
        <f>E24+G24+H24</f>
        <v>66</v>
      </c>
      <c r="J24" s="1">
        <f>F24+G24+H24</f>
        <v>415</v>
      </c>
      <c r="K24" s="5">
        <v>5.9</v>
      </c>
      <c r="L24" s="3">
        <f>IF(K24=0,D24,1/((1/D24)+(1/K24)))</f>
        <v>5.8996519205366882</v>
      </c>
      <c r="M24" s="10">
        <f>1000000/(6.28*(L24*J24)^0.5)</f>
        <v>3218.1265132990479</v>
      </c>
      <c r="N24" s="10">
        <f>1000000/(6.28*(I24*L24)^0.5)</f>
        <v>8069.6592020651087</v>
      </c>
      <c r="O24" s="10" t="s">
        <v>16</v>
      </c>
      <c r="P24" s="12" t="s">
        <v>17</v>
      </c>
    </row>
    <row r="25" spans="1:16" ht="15.75" thickBot="1">
      <c r="D25" s="4"/>
    </row>
    <row r="26" spans="1:16" ht="15.75">
      <c r="D26" s="4"/>
      <c r="G26" s="19"/>
      <c r="H26" s="34"/>
      <c r="I26" s="35" t="s">
        <v>31</v>
      </c>
      <c r="J26" s="15" t="s">
        <v>28</v>
      </c>
      <c r="K26" s="15" t="s">
        <v>29</v>
      </c>
      <c r="L26" s="16" t="s">
        <v>30</v>
      </c>
    </row>
    <row r="27" spans="1:16" ht="15.75" thickBot="1">
      <c r="G27" s="19"/>
      <c r="H27" s="33" t="s">
        <v>45</v>
      </c>
      <c r="I27" s="17"/>
      <c r="J27" s="17">
        <v>100</v>
      </c>
      <c r="K27" s="17">
        <v>330</v>
      </c>
      <c r="L27" s="18">
        <f>(J27*K27)/(J27+K27)</f>
        <v>76.744186046511629</v>
      </c>
    </row>
    <row r="28" spans="1:16" ht="15.75" thickBot="1">
      <c r="L28" s="2"/>
    </row>
    <row r="29" spans="1:16">
      <c r="C29" s="31" t="s">
        <v>19</v>
      </c>
      <c r="D29" s="32"/>
      <c r="E29" s="26"/>
      <c r="H29" s="4" t="s">
        <v>22</v>
      </c>
      <c r="M29" s="8" t="s">
        <v>23</v>
      </c>
    </row>
    <row r="30" spans="1:16" ht="15.75" thickBot="1">
      <c r="C30" s="29" t="s">
        <v>18</v>
      </c>
      <c r="D30" s="17"/>
      <c r="E30" s="30"/>
      <c r="H30" s="4" t="s">
        <v>21</v>
      </c>
    </row>
    <row r="31" spans="1:16" ht="15.75" thickBot="1"/>
    <row r="32" spans="1:16">
      <c r="C32" s="25" t="s">
        <v>46</v>
      </c>
      <c r="D32" s="26"/>
    </row>
    <row r="33" spans="3:4">
      <c r="C33" s="27" t="s">
        <v>43</v>
      </c>
      <c r="D33" s="28"/>
    </row>
    <row r="34" spans="3:4" ht="15.75" thickBot="1">
      <c r="C34" s="29" t="s">
        <v>44</v>
      </c>
      <c r="D34" s="30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Loop freq coverage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2017-09-20T23:50:44Z</dcterms:modified>
</cp:coreProperties>
</file>