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minimized="1" xWindow="240" yWindow="105" windowWidth="14805" windowHeight="8010"/>
  </bookViews>
  <sheets>
    <sheet name="SWR-pwr" sheetId="1" r:id="rId1"/>
    <sheet name="Sheet2" sheetId="2" r:id="rId2"/>
    <sheet name="Sheet3" sheetId="3" r:id="rId3"/>
  </sheets>
  <definedNames>
    <definedName name="rho">'SWR-pwr'!#REF!</definedName>
  </definedNames>
  <calcPr calcId="125725"/>
</workbook>
</file>

<file path=xl/calcChain.xml><?xml version="1.0" encoding="utf-8"?>
<calcChain xmlns="http://schemas.openxmlformats.org/spreadsheetml/2006/main">
  <c r="G11" i="1"/>
  <c r="M27"/>
  <c r="K27"/>
  <c r="J27"/>
  <c r="D27"/>
  <c r="G27" s="1"/>
  <c r="H27" s="1"/>
  <c r="C27"/>
  <c r="E27" s="1"/>
  <c r="M26"/>
  <c r="K26"/>
  <c r="J26"/>
  <c r="C26"/>
  <c r="D26" s="1"/>
  <c r="M25"/>
  <c r="K25"/>
  <c r="J25"/>
  <c r="C25"/>
  <c r="D25" s="1"/>
  <c r="M24"/>
  <c r="K24"/>
  <c r="J24"/>
  <c r="D24"/>
  <c r="G24" s="1"/>
  <c r="H24" s="1"/>
  <c r="C24"/>
  <c r="E24" s="1"/>
  <c r="M23"/>
  <c r="K23"/>
  <c r="J23"/>
  <c r="C23"/>
  <c r="D23" s="1"/>
  <c r="M22"/>
  <c r="K22"/>
  <c r="J22"/>
  <c r="C22"/>
  <c r="E22" s="1"/>
  <c r="M21"/>
  <c r="K21"/>
  <c r="J21"/>
  <c r="C21"/>
  <c r="D21" s="1"/>
  <c r="M20"/>
  <c r="K20"/>
  <c r="J20"/>
  <c r="D20"/>
  <c r="G20" s="1"/>
  <c r="H20" s="1"/>
  <c r="C20"/>
  <c r="E20" s="1"/>
  <c r="M19"/>
  <c r="K19"/>
  <c r="J19"/>
  <c r="C19"/>
  <c r="D19" s="1"/>
  <c r="K18"/>
  <c r="K17"/>
  <c r="K16"/>
  <c r="K15"/>
  <c r="K14"/>
  <c r="K13"/>
  <c r="K12"/>
  <c r="K11"/>
  <c r="K10"/>
  <c r="J18"/>
  <c r="J17"/>
  <c r="J16"/>
  <c r="J15"/>
  <c r="J14"/>
  <c r="J13"/>
  <c r="J12"/>
  <c r="J11"/>
  <c r="J10"/>
  <c r="M18"/>
  <c r="N18" s="1"/>
  <c r="M17"/>
  <c r="M16"/>
  <c r="N16" s="1"/>
  <c r="M15"/>
  <c r="M14"/>
  <c r="M13"/>
  <c r="M12"/>
  <c r="M11"/>
  <c r="M10"/>
  <c r="C18"/>
  <c r="E18" s="1"/>
  <c r="C17"/>
  <c r="E17" s="1"/>
  <c r="C16"/>
  <c r="E16" s="1"/>
  <c r="C15"/>
  <c r="E15" s="1"/>
  <c r="C14"/>
  <c r="D14" s="1"/>
  <c r="C13"/>
  <c r="D13" s="1"/>
  <c r="C12"/>
  <c r="E12" s="1"/>
  <c r="C11"/>
  <c r="D11" s="1"/>
  <c r="C10"/>
  <c r="D10" s="1"/>
  <c r="N27" l="1"/>
  <c r="E26"/>
  <c r="G26" s="1"/>
  <c r="H26" s="1"/>
  <c r="N26"/>
  <c r="N22"/>
  <c r="D22"/>
  <c r="N24"/>
  <c r="N25"/>
  <c r="N17"/>
  <c r="N20"/>
  <c r="N10"/>
  <c r="N15"/>
  <c r="N14"/>
  <c r="N13"/>
  <c r="D12"/>
  <c r="N12"/>
  <c r="N11"/>
  <c r="G22"/>
  <c r="H22" s="1"/>
  <c r="E19"/>
  <c r="G19" s="1"/>
  <c r="H19" s="1"/>
  <c r="N19"/>
  <c r="E21"/>
  <c r="G21" s="1"/>
  <c r="H21" s="1"/>
  <c r="N21"/>
  <c r="E23"/>
  <c r="G23" s="1"/>
  <c r="H23" s="1"/>
  <c r="N23"/>
  <c r="E25"/>
  <c r="G25" s="1"/>
  <c r="H25" s="1"/>
  <c r="E14"/>
  <c r="G14" s="1"/>
  <c r="H14" s="1"/>
  <c r="E13"/>
  <c r="G13" s="1"/>
  <c r="H13" s="1"/>
  <c r="E11"/>
  <c r="H11" s="1"/>
  <c r="E10"/>
  <c r="G10" s="1"/>
  <c r="H10" s="1"/>
  <c r="D18"/>
  <c r="D17"/>
  <c r="D16"/>
  <c r="D15"/>
  <c r="G18"/>
  <c r="H18" s="1"/>
  <c r="G17"/>
  <c r="H17" s="1"/>
  <c r="G16"/>
  <c r="H16" s="1"/>
  <c r="G15"/>
  <c r="H15" s="1"/>
  <c r="G12"/>
  <c r="H12" s="1"/>
</calcChain>
</file>

<file path=xl/sharedStrings.xml><?xml version="1.0" encoding="utf-8"?>
<sst xmlns="http://schemas.openxmlformats.org/spreadsheetml/2006/main" count="25" uniqueCount="24">
  <si>
    <t xml:space="preserve">   F (MHz)</t>
  </si>
  <si>
    <t>C(pF)</t>
  </si>
  <si>
    <t>Xs</t>
  </si>
  <si>
    <t>parallel to series conversion and  SWR calc</t>
  </si>
  <si>
    <t>" Xs=(Xp*Rp^2)/(Rp^2+Xp^2)</t>
  </si>
  <si>
    <t>Rps=(Rp*Xp^2)/(Xp^2+Rp^2)</t>
  </si>
  <si>
    <t>Z1(System Z):</t>
  </si>
  <si>
    <t>SWR=(1+abs(rho))/(1-ABS(rho))</t>
  </si>
  <si>
    <t>Rs</t>
  </si>
  <si>
    <t>|p| = SQRT[((R-50)^2 + X^2)/((R+50)^2 + X^2)]</t>
  </si>
  <si>
    <t>|p|</t>
  </si>
  <si>
    <t>SWR</t>
  </si>
  <si>
    <t>rho=p=(Z1+Z2)/(Z1-Z2)</t>
  </si>
  <si>
    <t>power</t>
  </si>
  <si>
    <t>Vrms 50 ohm</t>
  </si>
  <si>
    <t xml:space="preserve"> C1 amps</t>
  </si>
  <si>
    <t>Xp (-j)</t>
  </si>
  <si>
    <t>C1 pF</t>
  </si>
  <si>
    <t>c1</t>
  </si>
  <si>
    <t>swr</t>
  </si>
  <si>
    <t>sensitivity</t>
  </si>
  <si>
    <t>Freq</t>
  </si>
  <si>
    <t>dbm</t>
  </si>
  <si>
    <t>PWR  (1n4148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</si>
</sst>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5" workbookViewId="0">
      <selection activeCell="L24" sqref="L24"/>
    </sheetView>
  </sheetViews>
  <sheetFormatPr defaultRowHeight="15"/>
  <cols>
    <col min="11" max="11" width="9.140625" style="1"/>
    <col min="12" max="12" width="11.42578125" customWidth="1"/>
  </cols>
  <sheetData>
    <row r="1" spans="1:14">
      <c r="A1" t="s">
        <v>3</v>
      </c>
    </row>
    <row r="3" spans="1:14">
      <c r="A3" t="s">
        <v>4</v>
      </c>
      <c r="E3" t="s">
        <v>5</v>
      </c>
    </row>
    <row r="4" spans="1:14" ht="12" customHeight="1">
      <c r="A4" t="s">
        <v>6</v>
      </c>
      <c r="B4" s="5">
        <v>50</v>
      </c>
    </row>
    <row r="5" spans="1:14" ht="12" customHeight="1">
      <c r="B5" s="6"/>
    </row>
    <row r="6" spans="1:14" ht="12" customHeight="1">
      <c r="A6" t="s">
        <v>12</v>
      </c>
      <c r="B6" s="6"/>
      <c r="D6" t="s">
        <v>9</v>
      </c>
      <c r="I6" t="s">
        <v>7</v>
      </c>
    </row>
    <row r="8" spans="1:14">
      <c r="A8" t="s">
        <v>0</v>
      </c>
      <c r="B8" s="1" t="s">
        <v>1</v>
      </c>
      <c r="C8" t="s">
        <v>16</v>
      </c>
      <c r="D8" s="1" t="s">
        <v>8</v>
      </c>
      <c r="E8" s="1" t="s">
        <v>2</v>
      </c>
      <c r="G8" s="1" t="s">
        <v>10</v>
      </c>
      <c r="H8" s="1" t="s">
        <v>11</v>
      </c>
      <c r="J8" s="1" t="s">
        <v>0</v>
      </c>
      <c r="K8" s="1" t="s">
        <v>17</v>
      </c>
      <c r="L8" s="1" t="s">
        <v>13</v>
      </c>
      <c r="M8" t="s">
        <v>14</v>
      </c>
      <c r="N8" s="1" t="s">
        <v>15</v>
      </c>
    </row>
    <row r="9" spans="1:14">
      <c r="D9" s="2"/>
      <c r="F9" s="2"/>
      <c r="J9" s="1"/>
      <c r="L9" s="1"/>
    </row>
    <row r="10" spans="1:14">
      <c r="A10" s="1">
        <v>50</v>
      </c>
      <c r="B10" s="1">
        <v>10</v>
      </c>
      <c r="C10" s="4">
        <f t="shared" ref="C10:C18" si="0">1*10^6/(6.28*A10*B10)</f>
        <v>318.47133757961785</v>
      </c>
      <c r="D10" s="3">
        <f t="shared" ref="D10:D18" si="1">($B$4*C10^2)/(C10^2+$B$4^2)</f>
        <v>48.797197869709528</v>
      </c>
      <c r="E10" s="3">
        <f>(C10*$B$4^2)/($B$4^2+C10^2)</f>
        <v>7.6611600655443954</v>
      </c>
      <c r="G10" s="7">
        <f>SQRT(((D10-$B$4)^2+E10^2)/((D10+$B$4)^2+E10^2))</f>
        <v>7.8259243817697541E-2</v>
      </c>
      <c r="H10" s="8">
        <f>(1+ABS(G10))/(1-ABS(G10))</f>
        <v>1.1698074936858263</v>
      </c>
      <c r="J10" s="1">
        <f>A10</f>
        <v>50</v>
      </c>
      <c r="K10" s="1">
        <f>B10</f>
        <v>10</v>
      </c>
      <c r="L10" s="1">
        <v>1500</v>
      </c>
      <c r="M10" s="4">
        <f>SQRT(L10*50)</f>
        <v>273.86127875258308</v>
      </c>
      <c r="N10" s="8">
        <f t="shared" ref="N10:N18" si="2">M10/C10</f>
        <v>0.85992441528311081</v>
      </c>
    </row>
    <row r="11" spans="1:14">
      <c r="A11" s="1">
        <v>30</v>
      </c>
      <c r="B11" s="1">
        <v>10</v>
      </c>
      <c r="C11" s="4">
        <f t="shared" si="0"/>
        <v>530.78556263269638</v>
      </c>
      <c r="D11" s="3">
        <f t="shared" si="1"/>
        <v>49.560220445446468</v>
      </c>
      <c r="E11" s="3">
        <f t="shared" ref="E11:E14" si="3">(C11*$B$4^2)/($B$4^2+C11^2)</f>
        <v>4.6685727659610574</v>
      </c>
      <c r="G11" s="7">
        <f>SQRT(((D11-$B$4)^2+E11^2)/((D11+$B$4)^2+E11^2))</f>
        <v>4.7047843207337979E-2</v>
      </c>
      <c r="H11" s="8">
        <f>(1+ABS(G11))/(1-ABS(G11))</f>
        <v>1.0987412492263753</v>
      </c>
      <c r="J11" s="1">
        <f t="shared" ref="J11:J18" si="4">A11</f>
        <v>30</v>
      </c>
      <c r="K11" s="1">
        <f t="shared" ref="K11:K18" si="5">B11</f>
        <v>10</v>
      </c>
      <c r="L11" s="1">
        <v>1500</v>
      </c>
      <c r="M11" s="4">
        <f>SQRT(L11*50)</f>
        <v>273.86127875258308</v>
      </c>
      <c r="N11" s="8">
        <f t="shared" si="2"/>
        <v>0.51595464916986655</v>
      </c>
    </row>
    <row r="12" spans="1:14">
      <c r="A12" s="1">
        <v>21</v>
      </c>
      <c r="B12" s="1">
        <v>10</v>
      </c>
      <c r="C12" s="4">
        <f t="shared" si="0"/>
        <v>758.26508947528055</v>
      </c>
      <c r="D12" s="3">
        <f t="shared" si="1"/>
        <v>49.7835370191371</v>
      </c>
      <c r="E12" s="3">
        <f t="shared" ref="E12" si="6">(C12*$B$4^2)/($B$4^2+C12^2)</f>
        <v>3.2827264310418998</v>
      </c>
      <c r="G12" s="7">
        <f>SQRT(((D12-$B$4)^2+E12^2)/((D12+$B$4)^2+E12^2))</f>
        <v>3.2952095056427821E-2</v>
      </c>
      <c r="H12" s="8">
        <f>(1+ABS(G12))/(1-ABS(G12))</f>
        <v>1.068149871144906</v>
      </c>
      <c r="J12" s="1">
        <f t="shared" si="4"/>
        <v>21</v>
      </c>
      <c r="K12" s="1">
        <f t="shared" si="5"/>
        <v>10</v>
      </c>
      <c r="L12" s="1">
        <v>1500</v>
      </c>
      <c r="M12" s="4">
        <f t="shared" ref="M12:M18" si="7">SQRT(L12*50)</f>
        <v>273.86127875258308</v>
      </c>
      <c r="N12" s="8">
        <f t="shared" si="2"/>
        <v>0.36116825441890654</v>
      </c>
    </row>
    <row r="13" spans="1:14">
      <c r="A13" s="1">
        <v>14</v>
      </c>
      <c r="B13" s="1">
        <v>10</v>
      </c>
      <c r="C13" s="4">
        <f t="shared" si="0"/>
        <v>1137.3976342129208</v>
      </c>
      <c r="D13" s="3">
        <f t="shared" si="1"/>
        <v>49.903562284111501</v>
      </c>
      <c r="E13" s="3">
        <f t="shared" si="3"/>
        <v>2.1937605980095416</v>
      </c>
      <c r="G13" s="7">
        <f t="shared" ref="G13:G14" si="8">SQRT(((D13-$B$4)^2+E13^2)/((D13+$B$4)^2+E13^2))</f>
        <v>2.1974692429873145E-2</v>
      </c>
      <c r="H13" s="8">
        <f t="shared" ref="H13:H18" si="9">(1+ABS(G13))/(1-ABS(G13))</f>
        <v>1.0449368585041394</v>
      </c>
      <c r="J13" s="1">
        <f t="shared" si="4"/>
        <v>14</v>
      </c>
      <c r="K13" s="1">
        <f t="shared" si="5"/>
        <v>10</v>
      </c>
      <c r="L13" s="1">
        <v>1500</v>
      </c>
      <c r="M13" s="4">
        <f t="shared" si="7"/>
        <v>273.86127875258308</v>
      </c>
      <c r="N13" s="8">
        <f t="shared" si="2"/>
        <v>0.24077883627927105</v>
      </c>
    </row>
    <row r="14" spans="1:14">
      <c r="A14" s="1">
        <v>7</v>
      </c>
      <c r="B14" s="1">
        <v>10</v>
      </c>
      <c r="C14" s="4">
        <f t="shared" si="0"/>
        <v>2274.7952684258416</v>
      </c>
      <c r="D14" s="3">
        <f t="shared" si="1"/>
        <v>49.975855644630627</v>
      </c>
      <c r="E14" s="3">
        <f t="shared" si="3"/>
        <v>1.098469307068981</v>
      </c>
      <c r="G14" s="7">
        <f t="shared" si="8"/>
        <v>1.0989336373464553E-2</v>
      </c>
      <c r="H14" s="8">
        <f t="shared" si="9"/>
        <v>1.0222228875332213</v>
      </c>
      <c r="J14" s="1">
        <f t="shared" si="4"/>
        <v>7</v>
      </c>
      <c r="K14" s="1">
        <f t="shared" si="5"/>
        <v>10</v>
      </c>
      <c r="L14" s="1">
        <v>1500</v>
      </c>
      <c r="M14" s="4">
        <f t="shared" si="7"/>
        <v>273.86127875258308</v>
      </c>
      <c r="N14" s="8">
        <f t="shared" si="2"/>
        <v>0.12038941813963552</v>
      </c>
    </row>
    <row r="15" spans="1:14">
      <c r="A15" s="1">
        <v>3.5</v>
      </c>
      <c r="B15" s="1">
        <v>10</v>
      </c>
      <c r="C15" s="4">
        <f t="shared" si="0"/>
        <v>4549.5905368516833</v>
      </c>
      <c r="D15" s="3">
        <f t="shared" si="1"/>
        <v>49.993961724303546</v>
      </c>
      <c r="E15" s="3">
        <f t="shared" ref="E15:E21" si="10">(C15*$B$4^2)/($B$4^2+C15^2)</f>
        <v>0.54943363935009593</v>
      </c>
      <c r="G15" s="7">
        <f t="shared" ref="G15:G18" si="11">SQRT(((D15-$B$4)^2+E15^2)/((D15+$B$4)^2+E15^2))</f>
        <v>5.494917041047518E-3</v>
      </c>
      <c r="H15" s="8">
        <f t="shared" si="9"/>
        <v>1.0110505559704099</v>
      </c>
      <c r="J15" s="1">
        <f t="shared" si="4"/>
        <v>3.5</v>
      </c>
      <c r="K15" s="1">
        <f t="shared" si="5"/>
        <v>10</v>
      </c>
      <c r="L15" s="1">
        <v>1500</v>
      </c>
      <c r="M15" s="4">
        <f t="shared" si="7"/>
        <v>273.86127875258308</v>
      </c>
      <c r="N15" s="8">
        <f t="shared" si="2"/>
        <v>6.0194709069817762E-2</v>
      </c>
    </row>
    <row r="16" spans="1:14">
      <c r="A16" s="1">
        <v>50</v>
      </c>
      <c r="B16" s="1">
        <v>5</v>
      </c>
      <c r="C16" s="4">
        <f t="shared" si="0"/>
        <v>636.9426751592357</v>
      </c>
      <c r="D16" s="3">
        <f t="shared" si="1"/>
        <v>49.693774537854111</v>
      </c>
      <c r="E16" s="3">
        <f t="shared" si="10"/>
        <v>3.9009613012215469</v>
      </c>
      <c r="G16" s="7">
        <f t="shared" si="11"/>
        <v>3.9219801348643848E-2</v>
      </c>
      <c r="H16" s="8">
        <f t="shared" si="9"/>
        <v>1.0816415688077181</v>
      </c>
      <c r="J16" s="1">
        <f t="shared" si="4"/>
        <v>50</v>
      </c>
      <c r="K16" s="1">
        <f t="shared" si="5"/>
        <v>5</v>
      </c>
      <c r="L16" s="1">
        <v>1500</v>
      </c>
      <c r="M16" s="4">
        <f t="shared" si="7"/>
        <v>273.86127875258308</v>
      </c>
      <c r="N16" s="8">
        <f t="shared" si="2"/>
        <v>0.42996220764155541</v>
      </c>
    </row>
    <row r="17" spans="1:14">
      <c r="A17" s="1">
        <v>30</v>
      </c>
      <c r="B17" s="1">
        <v>5</v>
      </c>
      <c r="C17" s="4">
        <f t="shared" si="0"/>
        <v>1061.5711252653928</v>
      </c>
      <c r="D17" s="3">
        <f t="shared" si="1"/>
        <v>49.889325022476889</v>
      </c>
      <c r="E17" s="3">
        <f t="shared" si="10"/>
        <v>2.3497872085586615</v>
      </c>
      <c r="G17" s="7">
        <f t="shared" si="11"/>
        <v>2.3543472270658304E-2</v>
      </c>
      <c r="H17" s="8">
        <f t="shared" si="9"/>
        <v>1.0482222640784766</v>
      </c>
      <c r="J17" s="1">
        <f t="shared" si="4"/>
        <v>30</v>
      </c>
      <c r="K17" s="1">
        <f t="shared" si="5"/>
        <v>5</v>
      </c>
      <c r="L17" s="1">
        <v>1500</v>
      </c>
      <c r="M17" s="4">
        <f t="shared" si="7"/>
        <v>273.86127875258308</v>
      </c>
      <c r="N17" s="8">
        <f t="shared" si="2"/>
        <v>0.25797732458493328</v>
      </c>
    </row>
    <row r="18" spans="1:14">
      <c r="A18" s="1">
        <v>21</v>
      </c>
      <c r="B18" s="1">
        <v>5</v>
      </c>
      <c r="C18" s="4">
        <f t="shared" si="0"/>
        <v>1516.5301789505611</v>
      </c>
      <c r="D18" s="3">
        <f t="shared" si="1"/>
        <v>49.945707971569611</v>
      </c>
      <c r="E18" s="3">
        <f t="shared" si="10"/>
        <v>1.6467099918226498</v>
      </c>
      <c r="G18" s="7">
        <f t="shared" si="11"/>
        <v>1.6482760513991616E-2</v>
      </c>
      <c r="H18" s="8">
        <f t="shared" si="9"/>
        <v>1.0335179900305675</v>
      </c>
      <c r="J18" s="1">
        <f t="shared" si="4"/>
        <v>21</v>
      </c>
      <c r="K18" s="1">
        <f t="shared" si="5"/>
        <v>5</v>
      </c>
      <c r="L18" s="1">
        <v>1500</v>
      </c>
      <c r="M18" s="4">
        <f t="shared" si="7"/>
        <v>273.86127875258308</v>
      </c>
      <c r="N18" s="8">
        <f t="shared" si="2"/>
        <v>0.18058412720945327</v>
      </c>
    </row>
    <row r="19" spans="1:14">
      <c r="A19" s="1">
        <v>14</v>
      </c>
      <c r="B19" s="1">
        <v>5</v>
      </c>
      <c r="C19" s="4">
        <f t="shared" ref="C19:C25" si="12">1*10^6/(6.28*A19*B19)</f>
        <v>2274.7952684258416</v>
      </c>
      <c r="D19" s="3">
        <f t="shared" ref="D19:D25" si="13">($B$4*C19^2)/(C19^2+$B$4^2)</f>
        <v>49.975855644630627</v>
      </c>
      <c r="E19" s="3">
        <f t="shared" si="10"/>
        <v>1.098469307068981</v>
      </c>
      <c r="G19" s="7">
        <f>SQRT(((D19-$B$4)^2+E19^2)/((D19+$B$4)^2+E19^2))</f>
        <v>1.0989336373464553E-2</v>
      </c>
      <c r="H19" s="8">
        <f>(1+ABS(G19))/(1-ABS(G19))</f>
        <v>1.0222228875332213</v>
      </c>
      <c r="J19" s="1">
        <f t="shared" ref="J19:J25" si="14">A19</f>
        <v>14</v>
      </c>
      <c r="K19" s="1">
        <f t="shared" ref="K19:K25" si="15">B19</f>
        <v>5</v>
      </c>
      <c r="L19" s="1">
        <v>1500</v>
      </c>
      <c r="M19" s="4">
        <f t="shared" ref="M19:M25" si="16">SQRT(L19*50)</f>
        <v>273.86127875258308</v>
      </c>
      <c r="N19" s="8">
        <f t="shared" ref="N19:N25" si="17">M19/C19</f>
        <v>0.12038941813963552</v>
      </c>
    </row>
    <row r="20" spans="1:14">
      <c r="A20" s="1">
        <v>7</v>
      </c>
      <c r="B20" s="1">
        <v>5</v>
      </c>
      <c r="C20" s="4">
        <f t="shared" si="12"/>
        <v>4549.5905368516833</v>
      </c>
      <c r="D20" s="3">
        <f t="shared" si="13"/>
        <v>49.993961724303546</v>
      </c>
      <c r="E20" s="3">
        <f t="shared" si="10"/>
        <v>0.54943363935009593</v>
      </c>
      <c r="G20" s="7">
        <f t="shared" ref="G20:G25" si="18">SQRT(((D20-$B$4)^2+E20^2)/((D20+$B$4)^2+E20^2))</f>
        <v>5.494917041047518E-3</v>
      </c>
      <c r="H20" s="8">
        <f t="shared" ref="H20:H25" si="19">(1+ABS(G20))/(1-ABS(G20))</f>
        <v>1.0110505559704099</v>
      </c>
      <c r="J20" s="1">
        <f t="shared" si="14"/>
        <v>7</v>
      </c>
      <c r="K20" s="1">
        <f t="shared" si="15"/>
        <v>5</v>
      </c>
      <c r="L20" s="1">
        <v>1500</v>
      </c>
      <c r="M20" s="4">
        <f t="shared" si="16"/>
        <v>273.86127875258308</v>
      </c>
      <c r="N20" s="8">
        <f t="shared" si="17"/>
        <v>6.0194709069817762E-2</v>
      </c>
    </row>
    <row r="21" spans="1:14">
      <c r="A21" s="1">
        <v>3.5</v>
      </c>
      <c r="B21" s="1">
        <v>5</v>
      </c>
      <c r="C21" s="4">
        <f t="shared" si="12"/>
        <v>9099.1810737033666</v>
      </c>
      <c r="D21" s="3">
        <f t="shared" si="13"/>
        <v>49.998490294335603</v>
      </c>
      <c r="E21" s="3">
        <f t="shared" si="10"/>
        <v>0.27474170416737409</v>
      </c>
      <c r="G21" s="7">
        <f t="shared" si="18"/>
        <v>2.7474896299548119E-3</v>
      </c>
      <c r="H21" s="8">
        <f t="shared" si="19"/>
        <v>1.0055101182526687</v>
      </c>
      <c r="J21" s="1">
        <f t="shared" si="14"/>
        <v>3.5</v>
      </c>
      <c r="K21" s="1">
        <f t="shared" si="15"/>
        <v>5</v>
      </c>
      <c r="L21" s="1">
        <v>1500</v>
      </c>
      <c r="M21" s="4">
        <f t="shared" si="16"/>
        <v>273.86127875258308</v>
      </c>
      <c r="N21" s="8">
        <f t="shared" si="17"/>
        <v>3.0097354534908881E-2</v>
      </c>
    </row>
    <row r="22" spans="1:14">
      <c r="A22" s="1">
        <v>50</v>
      </c>
      <c r="B22" s="1">
        <v>20</v>
      </c>
      <c r="C22" s="4">
        <f t="shared" si="12"/>
        <v>159.23566878980893</v>
      </c>
      <c r="D22" s="3">
        <f t="shared" si="13"/>
        <v>45.512636128294659</v>
      </c>
      <c r="E22" s="3">
        <f t="shared" ref="E22:E25" si="20">(C22*$B$4^2)/($B$4^2+C22^2)</f>
        <v>14.290967744284522</v>
      </c>
      <c r="G22" s="7">
        <f t="shared" si="18"/>
        <v>0.15510010511218036</v>
      </c>
      <c r="H22" s="8">
        <f t="shared" si="19"/>
        <v>1.3671443352061807</v>
      </c>
      <c r="J22" s="1">
        <f t="shared" si="14"/>
        <v>50</v>
      </c>
      <c r="K22" s="1">
        <f t="shared" si="15"/>
        <v>20</v>
      </c>
      <c r="L22" s="1">
        <v>100</v>
      </c>
      <c r="M22" s="4">
        <f t="shared" si="16"/>
        <v>70.710678118654755</v>
      </c>
      <c r="N22" s="8">
        <f t="shared" si="17"/>
        <v>0.44406305858515183</v>
      </c>
    </row>
    <row r="23" spans="1:14">
      <c r="A23" s="1">
        <v>30</v>
      </c>
      <c r="B23" s="1">
        <v>20</v>
      </c>
      <c r="C23" s="4">
        <f t="shared" si="12"/>
        <v>265.39278131634819</v>
      </c>
      <c r="D23" s="3">
        <f t="shared" si="13"/>
        <v>48.286105916384535</v>
      </c>
      <c r="E23" s="3">
        <f t="shared" si="20"/>
        <v>9.0971023546468466</v>
      </c>
      <c r="G23" s="7">
        <f t="shared" si="18"/>
        <v>9.3784812688785774E-2</v>
      </c>
      <c r="H23" s="8">
        <f t="shared" si="19"/>
        <v>1.206981330708107</v>
      </c>
      <c r="J23" s="1">
        <f t="shared" si="14"/>
        <v>30</v>
      </c>
      <c r="K23" s="1">
        <f t="shared" si="15"/>
        <v>20</v>
      </c>
      <c r="L23" s="1">
        <v>100</v>
      </c>
      <c r="M23" s="4">
        <f t="shared" si="16"/>
        <v>70.710678118654755</v>
      </c>
      <c r="N23" s="8">
        <f t="shared" si="17"/>
        <v>0.2664378351510911</v>
      </c>
    </row>
    <row r="24" spans="1:14">
      <c r="A24" s="1">
        <v>21</v>
      </c>
      <c r="B24" s="1">
        <v>20</v>
      </c>
      <c r="C24" s="4">
        <f t="shared" si="12"/>
        <v>379.13254473764027</v>
      </c>
      <c r="D24" s="3">
        <f t="shared" si="13"/>
        <v>49.145249388464428</v>
      </c>
      <c r="E24" s="3">
        <f t="shared" si="20"/>
        <v>6.481275489350689</v>
      </c>
      <c r="G24" s="7">
        <f t="shared" si="18"/>
        <v>6.5797109490144459E-2</v>
      </c>
      <c r="H24" s="8">
        <f t="shared" si="19"/>
        <v>1.1408625688456919</v>
      </c>
      <c r="J24" s="1">
        <f t="shared" si="14"/>
        <v>21</v>
      </c>
      <c r="K24" s="1">
        <f t="shared" si="15"/>
        <v>20</v>
      </c>
      <c r="L24" s="1">
        <v>1500</v>
      </c>
      <c r="M24" s="4">
        <f t="shared" si="16"/>
        <v>273.86127875258308</v>
      </c>
      <c r="N24" s="8">
        <f t="shared" si="17"/>
        <v>0.72233650883781308</v>
      </c>
    </row>
    <row r="25" spans="1:14">
      <c r="A25" s="1">
        <v>14</v>
      </c>
      <c r="B25" s="1">
        <v>20</v>
      </c>
      <c r="C25" s="4">
        <f t="shared" si="12"/>
        <v>568.69881710646041</v>
      </c>
      <c r="D25" s="3">
        <f t="shared" si="13"/>
        <v>49.616468351415627</v>
      </c>
      <c r="E25" s="3">
        <f t="shared" si="20"/>
        <v>4.3622798974564621</v>
      </c>
      <c r="G25" s="7">
        <f t="shared" si="18"/>
        <v>4.3917585518445677E-2</v>
      </c>
      <c r="H25" s="8">
        <f t="shared" si="19"/>
        <v>1.0918698740887531</v>
      </c>
      <c r="J25" s="1">
        <f t="shared" si="14"/>
        <v>14</v>
      </c>
      <c r="K25" s="1">
        <f t="shared" si="15"/>
        <v>20</v>
      </c>
      <c r="L25" s="1">
        <v>1500</v>
      </c>
      <c r="M25" s="4">
        <f t="shared" si="16"/>
        <v>273.86127875258308</v>
      </c>
      <c r="N25" s="8">
        <f t="shared" si="17"/>
        <v>0.48155767255854209</v>
      </c>
    </row>
    <row r="26" spans="1:14">
      <c r="A26" s="1">
        <v>7</v>
      </c>
      <c r="B26" s="1">
        <v>20</v>
      </c>
      <c r="C26" s="4">
        <f t="shared" ref="C26:C27" si="21">1*10^6/(6.28*A26*B26)</f>
        <v>1137.3976342129208</v>
      </c>
      <c r="D26" s="3">
        <f t="shared" ref="D26:D27" si="22">($B$4*C26^2)/(C26^2+$B$4^2)</f>
        <v>49.903562284111501</v>
      </c>
      <c r="E26" s="3">
        <f t="shared" ref="E26:E27" si="23">(C26*$B$4^2)/($B$4^2+C26^2)</f>
        <v>2.1937605980095416</v>
      </c>
      <c r="G26" s="7">
        <f t="shared" ref="G26:G27" si="24">SQRT(((D26-$B$4)^2+E26^2)/((D26+$B$4)^2+E26^2))</f>
        <v>2.1974692429873145E-2</v>
      </c>
      <c r="H26" s="8">
        <f t="shared" ref="H26:H27" si="25">(1+ABS(G26))/(1-ABS(G26))</f>
        <v>1.0449368585041394</v>
      </c>
      <c r="J26" s="1">
        <f t="shared" ref="J26:J27" si="26">A26</f>
        <v>7</v>
      </c>
      <c r="K26" s="1">
        <f t="shared" ref="K26:K27" si="27">B26</f>
        <v>20</v>
      </c>
      <c r="L26" s="1">
        <v>1500</v>
      </c>
      <c r="M26" s="4">
        <f t="shared" ref="M26:M27" si="28">SQRT(L26*50)</f>
        <v>273.86127875258308</v>
      </c>
      <c r="N26" s="8">
        <f t="shared" ref="N26:N27" si="29">M26/C26</f>
        <v>0.24077883627927105</v>
      </c>
    </row>
    <row r="27" spans="1:14">
      <c r="A27" s="1">
        <v>3.5</v>
      </c>
      <c r="B27" s="1">
        <v>20</v>
      </c>
      <c r="C27" s="4">
        <f t="shared" si="21"/>
        <v>2274.7952684258416</v>
      </c>
      <c r="D27" s="3">
        <f t="shared" si="22"/>
        <v>49.975855644630627</v>
      </c>
      <c r="E27" s="3">
        <f t="shared" si="23"/>
        <v>1.098469307068981</v>
      </c>
      <c r="G27" s="7">
        <f t="shared" si="24"/>
        <v>1.0989336373464553E-2</v>
      </c>
      <c r="H27" s="8">
        <f t="shared" si="25"/>
        <v>1.0222228875332213</v>
      </c>
      <c r="J27" s="1">
        <f t="shared" si="26"/>
        <v>3.5</v>
      </c>
      <c r="K27" s="1">
        <f t="shared" si="27"/>
        <v>20</v>
      </c>
      <c r="L27" s="1">
        <v>1500</v>
      </c>
      <c r="M27" s="4">
        <f t="shared" si="28"/>
        <v>273.86127875258308</v>
      </c>
      <c r="N27" s="8">
        <f t="shared" si="29"/>
        <v>0.12038941813963552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8"/>
  <sheetViews>
    <sheetView workbookViewId="0">
      <selection activeCell="E5" sqref="E5"/>
    </sheetView>
  </sheetViews>
  <sheetFormatPr defaultRowHeight="15"/>
  <cols>
    <col min="1" max="4" width="9.140625" style="9"/>
    <col min="5" max="5" width="16.42578125" style="9" customWidth="1"/>
    <col min="6" max="6" width="13.7109375" style="9" customWidth="1"/>
    <col min="7" max="16384" width="9.140625" style="9"/>
  </cols>
  <sheetData>
    <row r="3" spans="2:6">
      <c r="B3" s="9" t="s">
        <v>18</v>
      </c>
      <c r="C3" s="9" t="s">
        <v>21</v>
      </c>
      <c r="D3" s="9" t="s">
        <v>19</v>
      </c>
      <c r="E3" s="9" t="s">
        <v>20</v>
      </c>
      <c r="F3" s="9" t="s">
        <v>23</v>
      </c>
    </row>
    <row r="4" spans="2:6">
      <c r="E4" s="9" t="s">
        <v>22</v>
      </c>
    </row>
    <row r="5" spans="2:6">
      <c r="B5" s="9">
        <v>5</v>
      </c>
      <c r="C5" s="9">
        <v>50</v>
      </c>
      <c r="D5" s="9">
        <v>1.37</v>
      </c>
    </row>
    <row r="6" spans="2:6">
      <c r="C6" s="9">
        <v>28</v>
      </c>
    </row>
    <row r="8" spans="2:6">
      <c r="C8" s="9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SWR-pwr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2017-09-08T03:26:30Z</dcterms:modified>
</cp:coreProperties>
</file>